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470" windowWidth="17685" windowHeight="11580" tabRatio="601" activeTab="0"/>
  </bookViews>
  <sheets>
    <sheet name="Sheet1" sheetId="1" r:id="rId1"/>
  </sheets>
  <definedNames/>
  <calcPr fullCalcOnLoad="1"/>
</workbook>
</file>

<file path=xl/comments1.xml><?xml version="1.0" encoding="utf-8"?>
<comments xmlns="http://schemas.openxmlformats.org/spreadsheetml/2006/main">
  <authors>
    <author>David Buss</author>
  </authors>
  <commentList>
    <comment ref="A3" authorId="0">
      <text>
        <r>
          <rPr>
            <b/>
            <sz val="8"/>
            <rFont val="Tahoma"/>
            <family val="0"/>
          </rPr>
          <t>Enter your total desired investment amount here</t>
        </r>
        <r>
          <rPr>
            <sz val="8"/>
            <rFont val="Tahoma"/>
            <family val="0"/>
          </rPr>
          <t xml:space="preserve">
</t>
        </r>
      </text>
    </comment>
    <comment ref="B4" authorId="0">
      <text>
        <r>
          <rPr>
            <b/>
            <sz val="8"/>
            <rFont val="Tahoma"/>
            <family val="0"/>
          </rPr>
          <t>The number of shares of each stock will appear here after you enter the total investment $ in the yellow cell</t>
        </r>
        <r>
          <rPr>
            <sz val="8"/>
            <rFont val="Tahoma"/>
            <family val="0"/>
          </rPr>
          <t xml:space="preserve">
</t>
        </r>
      </text>
    </comment>
  </commentList>
</comments>
</file>

<file path=xl/sharedStrings.xml><?xml version="1.0" encoding="utf-8"?>
<sst xmlns="http://schemas.openxmlformats.org/spreadsheetml/2006/main" count="126" uniqueCount="100">
  <si>
    <t>Name</t>
  </si>
  <si>
    <t>Symbol</t>
  </si>
  <si>
    <t>Date Added</t>
  </si>
  <si>
    <t>Date Modified</t>
  </si>
  <si>
    <t>Original Price</t>
  </si>
  <si>
    <t>Current Price</t>
  </si>
  <si>
    <t>Difference %</t>
  </si>
  <si>
    <t>Annualized Rate of Return</t>
  </si>
  <si>
    <t>Current Daily Change</t>
  </si>
  <si>
    <t>% Daily Change</t>
  </si>
  <si>
    <t>Original  Value</t>
  </si>
  <si>
    <t>Current Value</t>
  </si>
  <si>
    <t>cash</t>
  </si>
  <si>
    <t>Current % of Portfolio</t>
  </si>
  <si>
    <t>% Gain /Loss</t>
  </si>
  <si>
    <t># of shares based on Your Investment $s</t>
  </si>
  <si>
    <t>Enter the total amount you plan to invest in the yellow cell below.  The number of shares for each stock for that total portfolio amount will be indicated in the green column.</t>
  </si>
  <si>
    <t>Gain/ Loss</t>
  </si>
  <si>
    <t># of Shares in Original Portfolio</t>
  </si>
  <si>
    <t>n/a</t>
  </si>
  <si>
    <t>Current Cost Basis</t>
  </si>
  <si>
    <t>ABC</t>
  </si>
  <si>
    <t>DEF</t>
  </si>
  <si>
    <t>GHI</t>
  </si>
  <si>
    <t>JKL</t>
  </si>
  <si>
    <t>MNO</t>
  </si>
  <si>
    <t>PQR</t>
  </si>
  <si>
    <t>STU</t>
  </si>
  <si>
    <t>VWX</t>
  </si>
  <si>
    <t>YZA</t>
  </si>
  <si>
    <t>ZAA</t>
  </si>
  <si>
    <t>ZAB</t>
  </si>
  <si>
    <t>BCD</t>
  </si>
  <si>
    <t>EFG</t>
  </si>
  <si>
    <t>HIJ</t>
  </si>
  <si>
    <t>KLM</t>
  </si>
  <si>
    <t>NOP</t>
  </si>
  <si>
    <t>QRS</t>
  </si>
  <si>
    <t>TUV</t>
  </si>
  <si>
    <t>WXY</t>
  </si>
  <si>
    <t>ZZZ</t>
  </si>
  <si>
    <t>AAA</t>
  </si>
  <si>
    <t>BBB</t>
  </si>
  <si>
    <t>CCC</t>
  </si>
  <si>
    <t>DDD</t>
  </si>
  <si>
    <t>EEE</t>
  </si>
  <si>
    <t>FFF</t>
  </si>
  <si>
    <t>GGG</t>
  </si>
  <si>
    <t>HHH</t>
  </si>
  <si>
    <t>III</t>
  </si>
  <si>
    <t>JJJ</t>
  </si>
  <si>
    <t>KKK</t>
  </si>
  <si>
    <t>LLL</t>
  </si>
  <si>
    <t>MMM</t>
  </si>
  <si>
    <t>NNN</t>
  </si>
  <si>
    <t>OOO</t>
  </si>
  <si>
    <t>PPP</t>
  </si>
  <si>
    <t>QQQ</t>
  </si>
  <si>
    <t>RRR</t>
  </si>
  <si>
    <t>ABC Company</t>
  </si>
  <si>
    <t>DEF Incorporated</t>
  </si>
  <si>
    <t>Great Hills Inc.</t>
  </si>
  <si>
    <t>Jr. Kangaroo Labs</t>
  </si>
  <si>
    <t>Mt Nation Organization</t>
  </si>
  <si>
    <t>Pretty Quick Racing</t>
  </si>
  <si>
    <t>St. Tulip University</t>
  </si>
  <si>
    <t>VWX Corporatoin</t>
  </si>
  <si>
    <t>YZA Co.</t>
  </si>
  <si>
    <t>Zebra &amp; Apes Associates</t>
  </si>
  <si>
    <t>ZAB &amp; Sons</t>
  </si>
  <si>
    <t>BCD Company, Inc.</t>
  </si>
  <si>
    <t>Everett Frost Gardens</t>
  </si>
  <si>
    <t>HIJ International</t>
  </si>
  <si>
    <t>Kings, Lords&amp; Maidens</t>
  </si>
  <si>
    <t>Never Open Pineapples Co.</t>
  </si>
  <si>
    <t>QRS Team</t>
  </si>
  <si>
    <t>Texas University Valley</t>
  </si>
  <si>
    <t>WXY Co.</t>
  </si>
  <si>
    <t>ZZZ Mattresses</t>
  </si>
  <si>
    <t>Apples and Apricots</t>
  </si>
  <si>
    <t>Better Bakers Bureau</t>
  </si>
  <si>
    <t>C&amp;C Company</t>
  </si>
  <si>
    <t>DDD Inc.</t>
  </si>
  <si>
    <t>EEE Company</t>
  </si>
  <si>
    <t>FF Firm</t>
  </si>
  <si>
    <t>GGG International</t>
  </si>
  <si>
    <t xml:space="preserve">Healing Hope Housing </t>
  </si>
  <si>
    <t>I &amp; I Inc.</t>
  </si>
  <si>
    <t>JJJ Corporation</t>
  </si>
  <si>
    <t>KK&amp;K</t>
  </si>
  <si>
    <t>LL Laboratory</t>
  </si>
  <si>
    <t>M&amp;M Manufacturing</t>
  </si>
  <si>
    <t>NNN Co.</t>
  </si>
  <si>
    <t>OOO Dears</t>
  </si>
  <si>
    <t>Pens, Pencils and Paper Supplier</t>
  </si>
  <si>
    <t>QQQ and Me</t>
  </si>
  <si>
    <t>Reading Railroads</t>
  </si>
  <si>
    <t>Month DD, 2YYY</t>
  </si>
  <si>
    <t>FORMAT SAMPLE ONLY - DATA IS NOT REAL</t>
  </si>
  <si>
    <t>Enter Your Target Investment Amt below</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</si>
</sst>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m\ d\,\ yyyy;@"/>
  </numFmts>
  <fonts count="12">
    <font>
      <sz val="10"/>
      <name val="Arial"/>
      <family val="0"/>
    </font>
    <font>
      <b/>
      <sz val="10"/>
      <name val="Arial Narrow"/>
      <family val="2"/>
    </font>
    <font>
      <sz val="10"/>
      <name val="Arial Narrow"/>
      <family val="2"/>
    </font>
    <font>
      <b/>
      <sz val="9"/>
      <name val="Arial Narrow"/>
      <family val="2"/>
    </font>
    <font>
      <u val="single"/>
      <sz val="10"/>
      <color indexed="12"/>
      <name val="Arial"/>
      <family val="0"/>
    </font>
    <font>
      <u val="single"/>
      <sz val="10"/>
      <color indexed="36"/>
      <name val="Arial"/>
      <family val="0"/>
    </font>
    <font>
      <sz val="8"/>
      <name val="Tahoma"/>
      <family val="0"/>
    </font>
    <font>
      <b/>
      <sz val="8"/>
      <name val="Tahoma"/>
      <family val="0"/>
    </font>
    <font>
      <b/>
      <sz val="14"/>
      <color indexed="10"/>
      <name val="Arial"/>
      <family val="2"/>
    </font>
    <font>
      <b/>
      <sz val="10"/>
      <color indexed="17"/>
      <name val="Arial"/>
      <family val="2"/>
    </font>
    <font>
      <b/>
      <sz val="9"/>
      <color indexed="10"/>
      <name val="Arial Narrow"/>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5">
    <border>
      <left/>
      <right/>
      <top/>
      <bottom/>
      <diagonal/>
    </border>
    <border>
      <left style="medium"/>
      <right style="medium"/>
      <top style="medium"/>
      <bottom style="medium"/>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165" fontId="2" fillId="2" borderId="1"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1" fontId="2" fillId="0" borderId="0" xfId="0" applyNumberFormat="1" applyFont="1" applyAlignment="1" applyProtection="1">
      <alignment horizontal="center"/>
      <protection locked="0"/>
    </xf>
    <xf numFmtId="4" fontId="2"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1" fontId="1" fillId="0" borderId="0" xfId="0" applyNumberFormat="1" applyFont="1" applyAlignment="1" applyProtection="1">
      <alignment horizontal="center" wrapText="1"/>
      <protection locked="0"/>
    </xf>
    <xf numFmtId="165" fontId="2" fillId="0" borderId="0" xfId="0" applyNumberFormat="1" applyFont="1" applyAlignment="1" applyProtection="1">
      <alignment horizontal="center"/>
      <protection locked="0"/>
    </xf>
    <xf numFmtId="165" fontId="2" fillId="0" borderId="0" xfId="0" applyNumberFormat="1" applyFont="1" applyAlignment="1" applyProtection="1">
      <alignment/>
      <protection locked="0"/>
    </xf>
    <xf numFmtId="0" fontId="2" fillId="0" borderId="0" xfId="0" applyFont="1" applyAlignment="1" applyProtection="1">
      <alignment/>
      <protection locked="0"/>
    </xf>
    <xf numFmtId="165" fontId="1" fillId="0" borderId="0" xfId="0" applyNumberFormat="1" applyFont="1" applyAlignment="1" applyProtection="1">
      <alignment/>
      <protection locked="0"/>
    </xf>
    <xf numFmtId="0" fontId="1" fillId="0" borderId="0" xfId="0" applyFont="1" applyAlignment="1" applyProtection="1">
      <alignment/>
      <protection locked="0"/>
    </xf>
    <xf numFmtId="1" fontId="3" fillId="3" borderId="2" xfId="0" applyNumberFormat="1" applyFont="1" applyFill="1" applyBorder="1" applyAlignment="1" applyProtection="1">
      <alignment horizontal="center" wrapText="1"/>
      <protection/>
    </xf>
    <xf numFmtId="1" fontId="2" fillId="0" borderId="0" xfId="0" applyNumberFormat="1" applyFont="1" applyAlignment="1" applyProtection="1">
      <alignment horizontal="center"/>
      <protection/>
    </xf>
    <xf numFmtId="0" fontId="1" fillId="0" borderId="3" xfId="0" applyFont="1" applyBorder="1" applyAlignment="1" applyProtection="1">
      <alignment horizontal="center"/>
      <protection/>
    </xf>
    <xf numFmtId="0" fontId="1" fillId="0" borderId="0" xfId="0" applyFont="1" applyAlignment="1" applyProtection="1">
      <alignment horizontal="center"/>
      <protection/>
    </xf>
    <xf numFmtId="164" fontId="1" fillId="0" borderId="0" xfId="0" applyNumberFormat="1" applyFont="1" applyAlignment="1" applyProtection="1">
      <alignment horizontal="center" wrapText="1"/>
      <protection/>
    </xf>
    <xf numFmtId="165" fontId="1" fillId="0" borderId="0" xfId="0" applyNumberFormat="1" applyFont="1" applyAlignment="1" applyProtection="1">
      <alignment horizontal="center" wrapText="1"/>
      <protection/>
    </xf>
    <xf numFmtId="10" fontId="1" fillId="0" borderId="0" xfId="0" applyNumberFormat="1" applyFont="1" applyAlignment="1" applyProtection="1">
      <alignment horizontal="center" wrapText="1"/>
      <protection/>
    </xf>
    <xf numFmtId="0" fontId="2" fillId="0" borderId="3" xfId="0" applyFont="1" applyBorder="1" applyAlignment="1" applyProtection="1">
      <alignment horizontal="center"/>
      <protection/>
    </xf>
    <xf numFmtId="0" fontId="2" fillId="0" borderId="0" xfId="0" applyFont="1" applyAlignment="1" applyProtection="1">
      <alignment horizontal="center"/>
      <protection/>
    </xf>
    <xf numFmtId="10" fontId="2" fillId="0" borderId="0" xfId="0" applyNumberFormat="1" applyFont="1" applyAlignment="1" applyProtection="1">
      <alignment horizontal="center"/>
      <protection/>
    </xf>
    <xf numFmtId="164" fontId="2" fillId="0" borderId="0" xfId="0" applyNumberFormat="1" applyFont="1" applyAlignment="1" applyProtection="1">
      <alignment horizontal="center"/>
      <protection/>
    </xf>
    <xf numFmtId="0" fontId="0" fillId="0" borderId="0" xfId="0" applyAlignment="1" applyProtection="1">
      <alignment/>
      <protection/>
    </xf>
    <xf numFmtId="10" fontId="2" fillId="0" borderId="0" xfId="0" applyNumberFormat="1" applyFont="1" applyAlignment="1" applyProtection="1">
      <alignment/>
      <protection/>
    </xf>
    <xf numFmtId="165" fontId="2" fillId="0" borderId="0" xfId="0" applyNumberFormat="1" applyFont="1" applyAlignment="1" applyProtection="1">
      <alignment horizontal="center"/>
      <protection/>
    </xf>
    <xf numFmtId="4" fontId="1" fillId="0" borderId="0" xfId="0" applyNumberFormat="1" applyFont="1" applyAlignment="1" applyProtection="1">
      <alignment horizontal="center" wrapText="1"/>
      <protection/>
    </xf>
    <xf numFmtId="4" fontId="2" fillId="0" borderId="0" xfId="0" applyNumberFormat="1" applyFont="1" applyAlignment="1" applyProtection="1">
      <alignment horizontal="center"/>
      <protection/>
    </xf>
    <xf numFmtId="14" fontId="2" fillId="0" borderId="0" xfId="0" applyNumberFormat="1" applyFont="1" applyAlignment="1" applyProtection="1">
      <alignment horizontal="center"/>
      <protection/>
    </xf>
    <xf numFmtId="10" fontId="0" fillId="0" borderId="0" xfId="0" applyNumberFormat="1" applyAlignment="1">
      <alignment/>
    </xf>
    <xf numFmtId="171" fontId="2" fillId="0" borderId="0" xfId="0" applyNumberFormat="1" applyFont="1" applyAlignment="1" applyProtection="1">
      <alignment horizontal="center"/>
      <protection locked="0"/>
    </xf>
    <xf numFmtId="1" fontId="2" fillId="3" borderId="0" xfId="0" applyNumberFormat="1" applyFont="1" applyFill="1" applyAlignment="1" applyProtection="1">
      <alignment horizontal="center"/>
      <protection/>
    </xf>
    <xf numFmtId="0" fontId="2" fillId="0" borderId="0" xfId="0" applyFont="1" applyBorder="1" applyAlignment="1" applyProtection="1">
      <alignment horizontal="center"/>
      <protection/>
    </xf>
    <xf numFmtId="1" fontId="2" fillId="0" borderId="0" xfId="0" applyNumberFormat="1" applyFont="1" applyBorder="1" applyAlignment="1" applyProtection="1">
      <alignment horizontal="center"/>
      <protection/>
    </xf>
    <xf numFmtId="0" fontId="2" fillId="0" borderId="0"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8" fillId="0" borderId="0" xfId="0" applyFont="1" applyAlignment="1" applyProtection="1">
      <alignment horizontal="left" vertical="center"/>
      <protection locked="0"/>
    </xf>
    <xf numFmtId="165" fontId="10" fillId="0" borderId="4" xfId="0" applyNumberFormat="1" applyFont="1" applyFill="1" applyBorder="1" applyAlignment="1" applyProtection="1">
      <alignment horizontal="center" wrapText="1"/>
      <protection locked="0"/>
    </xf>
    <xf numFmtId="165" fontId="9" fillId="0" borderId="0" xfId="0" applyNumberFormat="1" applyFont="1" applyAlignment="1" applyProtection="1">
      <alignment horizontal="left" wrapText="1"/>
      <protection locked="0"/>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6"/>
  <sheetViews>
    <sheetView tabSelected="1" workbookViewId="0" topLeftCell="A1">
      <selection activeCell="G17" sqref="G17"/>
    </sheetView>
  </sheetViews>
  <sheetFormatPr defaultColWidth="9.140625" defaultRowHeight="12.75"/>
  <cols>
    <col min="1" max="1" width="13.140625" style="7" customWidth="1"/>
    <col min="2" max="2" width="15.140625" style="3" customWidth="1"/>
    <col min="3" max="3" width="26.28125" style="2" bestFit="1" customWidth="1"/>
    <col min="4" max="4" width="7.8515625" style="2" bestFit="1" customWidth="1"/>
    <col min="5" max="5" width="8.57421875" style="2" bestFit="1" customWidth="1"/>
    <col min="6" max="6" width="8.8515625" style="2" bestFit="1" customWidth="1"/>
    <col min="7" max="7" width="8.28125" style="2" bestFit="1" customWidth="1"/>
    <col min="8" max="8" width="8.28125" style="2" customWidth="1"/>
    <col min="9" max="9" width="8.7109375" style="2" bestFit="1" customWidth="1"/>
    <col min="10" max="11" width="11.8515625" style="2" customWidth="1"/>
    <col min="12" max="12" width="7.7109375" style="2" customWidth="1"/>
    <col min="13" max="13" width="14.140625" style="3" bestFit="1" customWidth="1"/>
    <col min="14" max="14" width="9.7109375" style="2" bestFit="1" customWidth="1"/>
    <col min="15" max="15" width="9.8515625" style="4" bestFit="1" customWidth="1"/>
    <col min="16" max="16" width="8.28125" style="2" customWidth="1"/>
    <col min="17" max="17" width="7.00390625" style="2" bestFit="1" customWidth="1"/>
    <col min="18" max="18" width="10.140625" style="2" customWidth="1"/>
    <col min="19" max="16384" width="9.140625" style="2" customWidth="1"/>
  </cols>
  <sheetData>
    <row r="1" spans="1:6" ht="40.5" customHeight="1">
      <c r="A1" s="30" t="s">
        <v>97</v>
      </c>
      <c r="B1" s="38" t="s">
        <v>16</v>
      </c>
      <c r="C1" s="39"/>
      <c r="D1" s="39"/>
      <c r="E1" s="39"/>
      <c r="F1" s="36" t="s">
        <v>98</v>
      </c>
    </row>
    <row r="2" spans="1:18" s="5" customFormat="1" ht="54.75" thickBot="1">
      <c r="A2" s="37" t="s">
        <v>99</v>
      </c>
      <c r="B2" s="12" t="s">
        <v>15</v>
      </c>
      <c r="C2" s="14" t="s">
        <v>0</v>
      </c>
      <c r="D2" s="15" t="s">
        <v>1</v>
      </c>
      <c r="E2" s="16" t="s">
        <v>2</v>
      </c>
      <c r="F2" s="16" t="s">
        <v>3</v>
      </c>
      <c r="G2" s="17" t="s">
        <v>4</v>
      </c>
      <c r="H2" s="17" t="s">
        <v>5</v>
      </c>
      <c r="I2" s="18" t="s">
        <v>6</v>
      </c>
      <c r="J2" s="18" t="s">
        <v>7</v>
      </c>
      <c r="K2" s="18" t="s">
        <v>8</v>
      </c>
      <c r="L2" s="18" t="s">
        <v>9</v>
      </c>
      <c r="M2" s="6" t="s">
        <v>18</v>
      </c>
      <c r="N2" s="17" t="s">
        <v>10</v>
      </c>
      <c r="O2" s="26" t="s">
        <v>11</v>
      </c>
      <c r="P2" s="17" t="s">
        <v>17</v>
      </c>
      <c r="Q2" s="18" t="s">
        <v>14</v>
      </c>
      <c r="R2" s="18" t="s">
        <v>13</v>
      </c>
    </row>
    <row r="3" spans="1:18" ht="13.5" thickBot="1">
      <c r="A3" s="1"/>
      <c r="B3" s="13"/>
      <c r="C3" s="19"/>
      <c r="D3" s="20"/>
      <c r="E3" s="20"/>
      <c r="F3" s="20"/>
      <c r="G3" s="20"/>
      <c r="H3" s="20"/>
      <c r="I3" s="20"/>
      <c r="J3" s="20"/>
      <c r="K3" s="20"/>
      <c r="L3" s="20"/>
      <c r="N3" s="20"/>
      <c r="O3" s="27"/>
      <c r="P3" s="20"/>
      <c r="Q3" s="20"/>
      <c r="R3" s="20"/>
    </row>
    <row r="4" spans="2:18" ht="12.75">
      <c r="B4" s="31">
        <f aca="true" t="shared" si="0" ref="B4:B41">(R4*$A$3)/H4</f>
        <v>0</v>
      </c>
      <c r="C4" s="19" t="s">
        <v>59</v>
      </c>
      <c r="D4" s="20" t="s">
        <v>21</v>
      </c>
      <c r="E4" s="22">
        <v>38924</v>
      </c>
      <c r="F4" s="28"/>
      <c r="G4" s="23">
        <v>47.5</v>
      </c>
      <c r="H4">
        <v>49.23</v>
      </c>
      <c r="I4" s="21">
        <f aca="true" t="shared" si="1" ref="I4:I41">(H4-G4)/G4</f>
        <v>0.03642105263157888</v>
      </c>
      <c r="J4" s="21">
        <f aca="true" ca="1" t="shared" si="2" ref="J4:J41">(I4/(TODAY()-E4))*365</f>
        <v>0.11265834076717196</v>
      </c>
      <c r="K4">
        <v>0.77</v>
      </c>
      <c r="L4" s="29">
        <f aca="true" t="shared" si="3" ref="L4:L41">K4/(H4-K4)</f>
        <v>0.015889393314073463</v>
      </c>
      <c r="M4" s="3">
        <v>43</v>
      </c>
      <c r="N4" s="25">
        <f aca="true" t="shared" si="4" ref="N4:N41">G4*M4</f>
        <v>2042.5</v>
      </c>
      <c r="O4" s="27">
        <f aca="true" t="shared" si="5" ref="O4:O41">H4*M4</f>
        <v>2116.89</v>
      </c>
      <c r="P4" s="25">
        <f aca="true" t="shared" si="6" ref="P4:P41">O4-N4</f>
        <v>74.38999999999987</v>
      </c>
      <c r="Q4" s="21">
        <f aca="true" t="shared" si="7" ref="Q4:Q41">P4/N4</f>
        <v>0.03642105263157888</v>
      </c>
      <c r="R4" s="21">
        <f>O4/$O$46</f>
        <v>0.02101242676163414</v>
      </c>
    </row>
    <row r="5" spans="2:18" ht="12.75">
      <c r="B5" s="31">
        <f t="shared" si="0"/>
        <v>0</v>
      </c>
      <c r="C5" s="19" t="s">
        <v>60</v>
      </c>
      <c r="D5" s="20" t="s">
        <v>22</v>
      </c>
      <c r="E5" s="22">
        <v>38932</v>
      </c>
      <c r="F5" s="28" t="s">
        <v>19</v>
      </c>
      <c r="G5" s="23">
        <v>16.72</v>
      </c>
      <c r="H5">
        <v>17.88</v>
      </c>
      <c r="I5" s="21">
        <f t="shared" si="1"/>
        <v>0.06937799043062202</v>
      </c>
      <c r="J5" s="21">
        <f ca="1" t="shared" si="2"/>
        <v>0.23020878642888218</v>
      </c>
      <c r="K5">
        <v>0.03</v>
      </c>
      <c r="L5" s="29">
        <f t="shared" si="3"/>
        <v>0.0016806722689075631</v>
      </c>
      <c r="M5" s="3">
        <v>123</v>
      </c>
      <c r="N5" s="25">
        <f t="shared" si="4"/>
        <v>2056.56</v>
      </c>
      <c r="O5" s="27">
        <f t="shared" si="5"/>
        <v>2199.24</v>
      </c>
      <c r="P5" s="25">
        <f t="shared" si="6"/>
        <v>142.67999999999984</v>
      </c>
      <c r="Q5" s="21">
        <f t="shared" si="7"/>
        <v>0.06937799043062193</v>
      </c>
      <c r="R5" s="21">
        <f aca="true" t="shared" si="8" ref="R5:R41">O5/$O$46</f>
        <v>0.021829839732464256</v>
      </c>
    </row>
    <row r="6" spans="2:18" ht="12.75">
      <c r="B6" s="31">
        <f t="shared" si="0"/>
        <v>0</v>
      </c>
      <c r="C6" s="19" t="s">
        <v>61</v>
      </c>
      <c r="D6" s="20" t="s">
        <v>23</v>
      </c>
      <c r="E6" s="22">
        <v>38861</v>
      </c>
      <c r="F6" s="20"/>
      <c r="G6" s="23">
        <v>17.88</v>
      </c>
      <c r="H6">
        <v>22.57</v>
      </c>
      <c r="I6" s="21">
        <f t="shared" si="1"/>
        <v>0.2623042505592842</v>
      </c>
      <c r="J6" s="21">
        <f ca="1" t="shared" si="2"/>
        <v>0.5289560853819819</v>
      </c>
      <c r="K6">
        <v>1.42</v>
      </c>
      <c r="L6" s="29">
        <f t="shared" si="3"/>
        <v>0.06713947990543735</v>
      </c>
      <c r="M6" s="3">
        <v>114</v>
      </c>
      <c r="N6" s="25">
        <f t="shared" si="4"/>
        <v>2038.32</v>
      </c>
      <c r="O6" s="27">
        <f t="shared" si="5"/>
        <v>2572.98</v>
      </c>
      <c r="P6" s="25">
        <f t="shared" si="6"/>
        <v>534.6600000000001</v>
      </c>
      <c r="Q6" s="21">
        <f t="shared" si="7"/>
        <v>0.2623042505592842</v>
      </c>
      <c r="R6" s="21">
        <f t="shared" si="8"/>
        <v>0.025539614155269952</v>
      </c>
    </row>
    <row r="7" spans="2:18" ht="12.75">
      <c r="B7" s="31">
        <f t="shared" si="0"/>
        <v>0</v>
      </c>
      <c r="C7" s="19" t="s">
        <v>62</v>
      </c>
      <c r="D7" s="20" t="s">
        <v>24</v>
      </c>
      <c r="E7" s="22">
        <v>38936</v>
      </c>
      <c r="F7" s="20" t="s">
        <v>19</v>
      </c>
      <c r="G7" s="23">
        <v>47.84</v>
      </c>
      <c r="H7">
        <v>51.63</v>
      </c>
      <c r="I7" s="21">
        <f t="shared" si="1"/>
        <v>0.07922240802675583</v>
      </c>
      <c r="J7" s="21">
        <f ca="1" t="shared" si="2"/>
        <v>0.2727941408468479</v>
      </c>
      <c r="K7">
        <v>5.64</v>
      </c>
      <c r="L7" s="29">
        <f t="shared" si="3"/>
        <v>0.12263535551206783</v>
      </c>
      <c r="M7" s="3">
        <v>59</v>
      </c>
      <c r="N7" s="25">
        <f t="shared" si="4"/>
        <v>2822.5600000000004</v>
      </c>
      <c r="O7" s="27">
        <f t="shared" si="5"/>
        <v>3046.17</v>
      </c>
      <c r="P7" s="25">
        <f t="shared" si="6"/>
        <v>223.60999999999967</v>
      </c>
      <c r="Q7" s="21">
        <f t="shared" si="7"/>
        <v>0.07922240802675573</v>
      </c>
      <c r="R7" s="21">
        <f t="shared" si="8"/>
        <v>0.030236537575635516</v>
      </c>
    </row>
    <row r="8" spans="2:18" ht="12.75">
      <c r="B8" s="31">
        <f t="shared" si="0"/>
        <v>0</v>
      </c>
      <c r="C8" s="19" t="s">
        <v>63</v>
      </c>
      <c r="D8" s="20" t="s">
        <v>25</v>
      </c>
      <c r="E8" s="22">
        <v>38720</v>
      </c>
      <c r="F8" s="28">
        <v>38792</v>
      </c>
      <c r="G8" s="23">
        <v>23.9</v>
      </c>
      <c r="H8">
        <v>34.5</v>
      </c>
      <c r="I8" s="21">
        <f t="shared" si="1"/>
        <v>0.44351464435146454</v>
      </c>
      <c r="J8" s="21">
        <f ca="1" t="shared" si="2"/>
        <v>0.5027417552431197</v>
      </c>
      <c r="K8">
        <v>-0.06</v>
      </c>
      <c r="L8" s="29">
        <f t="shared" si="3"/>
        <v>-0.001736111111111111</v>
      </c>
      <c r="M8" s="3">
        <f>100-15</f>
        <v>85</v>
      </c>
      <c r="N8" s="25">
        <f t="shared" si="4"/>
        <v>2031.4999999999998</v>
      </c>
      <c r="O8" s="27">
        <f t="shared" si="5"/>
        <v>2932.5</v>
      </c>
      <c r="P8" s="25">
        <f t="shared" si="6"/>
        <v>901.0000000000002</v>
      </c>
      <c r="Q8" s="21">
        <f t="shared" si="7"/>
        <v>0.4435146443514646</v>
      </c>
      <c r="R8" s="21">
        <f t="shared" si="8"/>
        <v>0.02910823967163722</v>
      </c>
    </row>
    <row r="9" spans="2:18" ht="12.75">
      <c r="B9" s="31">
        <f t="shared" si="0"/>
        <v>0</v>
      </c>
      <c r="C9" s="19" t="s">
        <v>64</v>
      </c>
      <c r="D9" s="20" t="s">
        <v>26</v>
      </c>
      <c r="E9" s="22">
        <v>38861</v>
      </c>
      <c r="F9" s="20" t="s">
        <v>19</v>
      </c>
      <c r="G9" s="23">
        <v>39.26</v>
      </c>
      <c r="H9">
        <v>39.98</v>
      </c>
      <c r="I9" s="21">
        <f t="shared" si="1"/>
        <v>0.018339276617422285</v>
      </c>
      <c r="J9" s="21">
        <f ca="1" t="shared" si="2"/>
        <v>0.036982519145630575</v>
      </c>
      <c r="K9">
        <v>-0.03</v>
      </c>
      <c r="L9" s="29">
        <f t="shared" si="3"/>
        <v>-0.0007498125468632842</v>
      </c>
      <c r="M9" s="3">
        <v>85</v>
      </c>
      <c r="N9" s="25">
        <f t="shared" si="4"/>
        <v>3337.1</v>
      </c>
      <c r="O9" s="27">
        <f t="shared" si="5"/>
        <v>3398.2999999999997</v>
      </c>
      <c r="P9" s="25">
        <f t="shared" si="6"/>
        <v>61.19999999999982</v>
      </c>
      <c r="Q9" s="21">
        <f t="shared" si="7"/>
        <v>0.018339276617422257</v>
      </c>
      <c r="R9" s="21">
        <f t="shared" si="8"/>
        <v>0.033731809335421914</v>
      </c>
    </row>
    <row r="10" spans="2:18" ht="12.75">
      <c r="B10" s="31">
        <f t="shared" si="0"/>
        <v>0</v>
      </c>
      <c r="C10" s="19" t="s">
        <v>65</v>
      </c>
      <c r="D10" s="20" t="s">
        <v>27</v>
      </c>
      <c r="E10" s="22">
        <v>38888</v>
      </c>
      <c r="F10" s="20" t="s">
        <v>19</v>
      </c>
      <c r="G10" s="23">
        <v>29.67</v>
      </c>
      <c r="H10">
        <v>33.55</v>
      </c>
      <c r="I10" s="21">
        <f t="shared" si="1"/>
        <v>0.1307718233906301</v>
      </c>
      <c r="J10" s="21">
        <f ca="1" t="shared" si="2"/>
        <v>0.30994620478948043</v>
      </c>
      <c r="K10">
        <v>-0.4</v>
      </c>
      <c r="L10" s="29">
        <f t="shared" si="3"/>
        <v>-0.011782032400589103</v>
      </c>
      <c r="M10" s="3">
        <v>68</v>
      </c>
      <c r="N10" s="25">
        <f t="shared" si="4"/>
        <v>2017.5600000000002</v>
      </c>
      <c r="O10" s="27">
        <f t="shared" si="5"/>
        <v>2281.3999999999996</v>
      </c>
      <c r="P10" s="25">
        <f t="shared" si="6"/>
        <v>263.83999999999946</v>
      </c>
      <c r="Q10" s="21">
        <f t="shared" si="7"/>
        <v>0.13077182339062998</v>
      </c>
      <c r="R10" s="21">
        <f t="shared" si="8"/>
        <v>0.02264536674744182</v>
      </c>
    </row>
    <row r="11" spans="2:18" ht="12.75">
      <c r="B11" s="31">
        <f t="shared" si="0"/>
        <v>0</v>
      </c>
      <c r="C11" s="19" t="s">
        <v>66</v>
      </c>
      <c r="D11" s="20" t="s">
        <v>28</v>
      </c>
      <c r="E11" s="22">
        <v>38720</v>
      </c>
      <c r="F11" s="28">
        <v>38792</v>
      </c>
      <c r="G11" s="23">
        <v>57.139</v>
      </c>
      <c r="H11">
        <v>64.4</v>
      </c>
      <c r="I11" s="21">
        <f t="shared" si="1"/>
        <v>0.12707607763524043</v>
      </c>
      <c r="J11" s="21">
        <f ca="1" t="shared" si="2"/>
        <v>0.1440458644001949</v>
      </c>
      <c r="K11">
        <v>-0.79</v>
      </c>
      <c r="L11" s="29">
        <f t="shared" si="3"/>
        <v>-0.012118423071023161</v>
      </c>
      <c r="M11" s="3">
        <f>34+6</f>
        <v>40</v>
      </c>
      <c r="N11" s="25">
        <f t="shared" si="4"/>
        <v>2285.56</v>
      </c>
      <c r="O11" s="27">
        <f t="shared" si="5"/>
        <v>2576</v>
      </c>
      <c r="P11" s="25">
        <f t="shared" si="6"/>
        <v>290.44000000000005</v>
      </c>
      <c r="Q11" s="21">
        <f t="shared" si="7"/>
        <v>0.1270760776352404</v>
      </c>
      <c r="R11" s="21">
        <f t="shared" si="8"/>
        <v>0.025569590927242106</v>
      </c>
    </row>
    <row r="12" spans="2:18" ht="12.75">
      <c r="B12" s="31">
        <f t="shared" si="0"/>
        <v>0</v>
      </c>
      <c r="C12" s="19" t="s">
        <v>67</v>
      </c>
      <c r="D12" s="20" t="s">
        <v>29</v>
      </c>
      <c r="E12" s="22">
        <v>38912</v>
      </c>
      <c r="F12" s="20" t="s">
        <v>19</v>
      </c>
      <c r="G12" s="23">
        <v>28.55</v>
      </c>
      <c r="H12">
        <v>29.65</v>
      </c>
      <c r="I12" s="21">
        <f t="shared" si="1"/>
        <v>0.0385288966725043</v>
      </c>
      <c r="J12" s="21">
        <f ca="1" t="shared" si="2"/>
        <v>0.10817728681126208</v>
      </c>
      <c r="K12">
        <v>0.08</v>
      </c>
      <c r="L12" s="29">
        <f t="shared" si="3"/>
        <v>0.002705444707473791</v>
      </c>
      <c r="M12" s="3">
        <v>75</v>
      </c>
      <c r="N12" s="25">
        <f t="shared" si="4"/>
        <v>2141.25</v>
      </c>
      <c r="O12" s="27">
        <f t="shared" si="5"/>
        <v>2223.75</v>
      </c>
      <c r="P12" s="25">
        <f t="shared" si="6"/>
        <v>82.5</v>
      </c>
      <c r="Q12" s="21">
        <f t="shared" si="7"/>
        <v>0.03852889667250438</v>
      </c>
      <c r="R12" s="21">
        <f t="shared" si="8"/>
        <v>0.02207312803744357</v>
      </c>
    </row>
    <row r="13" spans="1:18" s="9" customFormat="1" ht="12.75">
      <c r="A13" s="8"/>
      <c r="B13" s="31">
        <f t="shared" si="0"/>
        <v>0</v>
      </c>
      <c r="C13" s="19" t="s">
        <v>68</v>
      </c>
      <c r="D13" s="20" t="s">
        <v>30</v>
      </c>
      <c r="E13" s="22">
        <v>38912</v>
      </c>
      <c r="F13" s="20" t="s">
        <v>19</v>
      </c>
      <c r="G13" s="23">
        <v>34.12</v>
      </c>
      <c r="H13">
        <v>37.95</v>
      </c>
      <c r="I13" s="21">
        <f t="shared" si="1"/>
        <v>0.11225087924970709</v>
      </c>
      <c r="J13" s="21">
        <f ca="1" t="shared" si="2"/>
        <v>0.3151659302011007</v>
      </c>
      <c r="K13">
        <v>-0.08</v>
      </c>
      <c r="L13" s="29">
        <f t="shared" si="3"/>
        <v>-0.002103602419142782</v>
      </c>
      <c r="M13" s="3">
        <v>81</v>
      </c>
      <c r="N13" s="25">
        <f t="shared" si="4"/>
        <v>2763.72</v>
      </c>
      <c r="O13" s="27">
        <f t="shared" si="5"/>
        <v>3073.9500000000003</v>
      </c>
      <c r="P13" s="25">
        <f t="shared" si="6"/>
        <v>310.2300000000005</v>
      </c>
      <c r="Q13" s="21">
        <f t="shared" si="7"/>
        <v>0.1122508792497071</v>
      </c>
      <c r="R13" s="21">
        <f t="shared" si="8"/>
        <v>0.030512284173445606</v>
      </c>
    </row>
    <row r="14" spans="1:18" s="9" customFormat="1" ht="12.75">
      <c r="A14" s="8"/>
      <c r="B14" s="31">
        <f t="shared" si="0"/>
        <v>0</v>
      </c>
      <c r="C14" s="19" t="s">
        <v>69</v>
      </c>
      <c r="D14" s="20" t="s">
        <v>31</v>
      </c>
      <c r="E14" s="22">
        <v>38929</v>
      </c>
      <c r="F14" s="20" t="s">
        <v>19</v>
      </c>
      <c r="G14" s="23">
        <v>30.88</v>
      </c>
      <c r="H14">
        <v>33</v>
      </c>
      <c r="I14" s="21">
        <f t="shared" si="1"/>
        <v>0.06865284974093268</v>
      </c>
      <c r="J14" s="21">
        <f ca="1" t="shared" si="2"/>
        <v>0.22175478013664093</v>
      </c>
      <c r="K14">
        <v>-0.31</v>
      </c>
      <c r="L14" s="29">
        <f t="shared" si="3"/>
        <v>-0.009306514560192134</v>
      </c>
      <c r="M14" s="3">
        <v>75</v>
      </c>
      <c r="N14" s="25">
        <f t="shared" si="4"/>
        <v>2316</v>
      </c>
      <c r="O14" s="27">
        <f t="shared" si="5"/>
        <v>2475</v>
      </c>
      <c r="P14" s="25">
        <f t="shared" si="6"/>
        <v>159</v>
      </c>
      <c r="Q14" s="21">
        <f t="shared" si="7"/>
        <v>0.06865284974093264</v>
      </c>
      <c r="R14" s="21">
        <f t="shared" si="8"/>
        <v>0.02456705650035878</v>
      </c>
    </row>
    <row r="15" spans="1:18" s="9" customFormat="1" ht="12.75">
      <c r="A15" s="8"/>
      <c r="B15" s="31">
        <f t="shared" si="0"/>
        <v>0</v>
      </c>
      <c r="C15" s="19" t="s">
        <v>70</v>
      </c>
      <c r="D15" s="20" t="s">
        <v>32</v>
      </c>
      <c r="E15" s="22">
        <v>38938</v>
      </c>
      <c r="F15" s="20" t="s">
        <v>19</v>
      </c>
      <c r="G15" s="23">
        <v>11.75</v>
      </c>
      <c r="H15">
        <v>11.79</v>
      </c>
      <c r="I15" s="21">
        <f t="shared" si="1"/>
        <v>0.0034042553191488637</v>
      </c>
      <c r="J15" s="21">
        <f ca="1" t="shared" si="2"/>
        <v>0.011947626841243609</v>
      </c>
      <c r="K15">
        <v>0.08</v>
      </c>
      <c r="L15" s="29">
        <f t="shared" si="3"/>
        <v>0.006831767719897524</v>
      </c>
      <c r="M15" s="3">
        <v>205</v>
      </c>
      <c r="N15" s="25">
        <f t="shared" si="4"/>
        <v>2408.75</v>
      </c>
      <c r="O15" s="27">
        <f t="shared" si="5"/>
        <v>2416.95</v>
      </c>
      <c r="P15" s="25">
        <f t="shared" si="6"/>
        <v>8.199999999999818</v>
      </c>
      <c r="Q15" s="21">
        <f t="shared" si="7"/>
        <v>0.0034042553191488607</v>
      </c>
      <c r="R15" s="21">
        <f t="shared" si="8"/>
        <v>0.023990847356986724</v>
      </c>
    </row>
    <row r="16" spans="1:18" s="9" customFormat="1" ht="12.75">
      <c r="A16" s="8"/>
      <c r="B16" s="31">
        <f t="shared" si="0"/>
        <v>0</v>
      </c>
      <c r="C16" s="19" t="s">
        <v>71</v>
      </c>
      <c r="D16" s="20" t="s">
        <v>33</v>
      </c>
      <c r="E16" s="22">
        <v>38915</v>
      </c>
      <c r="F16" s="20" t="s">
        <v>19</v>
      </c>
      <c r="G16" s="23">
        <v>68.73</v>
      </c>
      <c r="H16">
        <v>67.55</v>
      </c>
      <c r="I16" s="21">
        <f t="shared" si="1"/>
        <v>-0.0171686308744363</v>
      </c>
      <c r="J16" s="21">
        <f ca="1" t="shared" si="2"/>
        <v>-0.049342915505269674</v>
      </c>
      <c r="K16">
        <v>-0.05</v>
      </c>
      <c r="L16" s="29">
        <f t="shared" si="3"/>
        <v>-0.0007396449704142013</v>
      </c>
      <c r="M16" s="3">
        <v>50</v>
      </c>
      <c r="N16" s="25">
        <f t="shared" si="4"/>
        <v>3436.5</v>
      </c>
      <c r="O16" s="27">
        <f t="shared" si="5"/>
        <v>3377.5</v>
      </c>
      <c r="P16" s="25">
        <f t="shared" si="6"/>
        <v>-59</v>
      </c>
      <c r="Q16" s="21">
        <f t="shared" si="7"/>
        <v>-0.0171686308744362</v>
      </c>
      <c r="R16" s="21">
        <f t="shared" si="8"/>
        <v>0.033525346799984555</v>
      </c>
    </row>
    <row r="17" spans="1:18" s="9" customFormat="1" ht="12.75">
      <c r="A17" s="8"/>
      <c r="B17" s="31">
        <f t="shared" si="0"/>
        <v>0</v>
      </c>
      <c r="C17" s="19" t="s">
        <v>72</v>
      </c>
      <c r="D17" s="20" t="s">
        <v>34</v>
      </c>
      <c r="E17" s="22">
        <v>38926</v>
      </c>
      <c r="F17" s="28" t="s">
        <v>19</v>
      </c>
      <c r="G17" s="23">
        <v>33.97</v>
      </c>
      <c r="H17">
        <v>34.43</v>
      </c>
      <c r="I17" s="21">
        <f t="shared" si="1"/>
        <v>0.013541360023550216</v>
      </c>
      <c r="J17" s="21">
        <f ca="1" t="shared" si="2"/>
        <v>0.042608589729274386</v>
      </c>
      <c r="K17">
        <v>0.13</v>
      </c>
      <c r="L17" s="29">
        <f t="shared" si="3"/>
        <v>0.003790087463556852</v>
      </c>
      <c r="M17" s="3">
        <v>62</v>
      </c>
      <c r="N17" s="25">
        <f t="shared" si="4"/>
        <v>2106.14</v>
      </c>
      <c r="O17" s="27">
        <f t="shared" si="5"/>
        <v>2134.66</v>
      </c>
      <c r="P17" s="25">
        <f t="shared" si="6"/>
        <v>28.519999999999982</v>
      </c>
      <c r="Q17" s="21">
        <f t="shared" si="7"/>
        <v>0.013541360023550183</v>
      </c>
      <c r="R17" s="21">
        <f t="shared" si="8"/>
        <v>0.021188813264264996</v>
      </c>
    </row>
    <row r="18" spans="1:18" s="9" customFormat="1" ht="13.5" customHeight="1">
      <c r="A18" s="8"/>
      <c r="B18" s="31">
        <f t="shared" si="0"/>
        <v>0</v>
      </c>
      <c r="C18" s="19" t="s">
        <v>73</v>
      </c>
      <c r="D18" s="20" t="s">
        <v>35</v>
      </c>
      <c r="E18" s="22">
        <v>38915</v>
      </c>
      <c r="F18" s="20" t="s">
        <v>19</v>
      </c>
      <c r="G18" s="23">
        <f>97/2</f>
        <v>48.5</v>
      </c>
      <c r="H18">
        <v>46.76</v>
      </c>
      <c r="I18" s="21">
        <f t="shared" si="1"/>
        <v>-0.03587628865979386</v>
      </c>
      <c r="J18" s="21">
        <f ca="1" t="shared" si="2"/>
        <v>-0.10310901858917133</v>
      </c>
      <c r="K18">
        <v>0.01</v>
      </c>
      <c r="L18" s="29">
        <f t="shared" si="3"/>
        <v>0.00021390374331550804</v>
      </c>
      <c r="M18" s="3">
        <f>21*2</f>
        <v>42</v>
      </c>
      <c r="N18" s="25">
        <f t="shared" si="4"/>
        <v>2037</v>
      </c>
      <c r="O18" s="27">
        <f t="shared" si="5"/>
        <v>1963.9199999999998</v>
      </c>
      <c r="P18" s="25">
        <f t="shared" si="6"/>
        <v>-73.08000000000015</v>
      </c>
      <c r="Q18" s="21">
        <f t="shared" si="7"/>
        <v>-0.03587628865979389</v>
      </c>
      <c r="R18" s="21">
        <f t="shared" si="8"/>
        <v>0.01949403377866045</v>
      </c>
    </row>
    <row r="19" spans="1:18" s="9" customFormat="1" ht="12.75">
      <c r="A19" s="8"/>
      <c r="B19" s="31">
        <f t="shared" si="0"/>
        <v>0</v>
      </c>
      <c r="C19" s="19" t="s">
        <v>74</v>
      </c>
      <c r="D19" s="20" t="s">
        <v>36</v>
      </c>
      <c r="E19" s="22">
        <v>38912</v>
      </c>
      <c r="F19" s="20" t="s">
        <v>19</v>
      </c>
      <c r="G19" s="23">
        <v>31</v>
      </c>
      <c r="H19">
        <v>36.56</v>
      </c>
      <c r="I19" s="21">
        <f t="shared" si="1"/>
        <v>0.1793548387096775</v>
      </c>
      <c r="J19" s="21">
        <f ca="1" t="shared" si="2"/>
        <v>0.5035732009925561</v>
      </c>
      <c r="K19">
        <v>0.56</v>
      </c>
      <c r="L19" s="29">
        <f t="shared" si="3"/>
        <v>0.015555555555555557</v>
      </c>
      <c r="M19" s="3">
        <v>89</v>
      </c>
      <c r="N19" s="25">
        <f t="shared" si="4"/>
        <v>2759</v>
      </c>
      <c r="O19" s="27">
        <f t="shared" si="5"/>
        <v>3253.84</v>
      </c>
      <c r="P19" s="25">
        <f t="shared" si="6"/>
        <v>494.84000000000015</v>
      </c>
      <c r="Q19" s="21">
        <f t="shared" si="7"/>
        <v>0.17935483870967747</v>
      </c>
      <c r="R19" s="21">
        <f t="shared" si="8"/>
        <v>0.032297887322475724</v>
      </c>
    </row>
    <row r="20" spans="1:18" s="9" customFormat="1" ht="12" customHeight="1">
      <c r="A20" s="8"/>
      <c r="B20" s="31">
        <f t="shared" si="0"/>
        <v>0</v>
      </c>
      <c r="C20" s="19" t="s">
        <v>75</v>
      </c>
      <c r="D20" s="20" t="s">
        <v>37</v>
      </c>
      <c r="E20" s="22">
        <v>38860</v>
      </c>
      <c r="F20" s="20" t="s">
        <v>19</v>
      </c>
      <c r="G20" s="23">
        <v>48.9</v>
      </c>
      <c r="H20">
        <v>60.93</v>
      </c>
      <c r="I20" s="21">
        <f t="shared" si="1"/>
        <v>0.24601226993865033</v>
      </c>
      <c r="J20" s="21">
        <f ca="1" t="shared" si="2"/>
        <v>0.49337625564619436</v>
      </c>
      <c r="K20">
        <v>-0.51</v>
      </c>
      <c r="L20" s="29">
        <f t="shared" si="3"/>
        <v>-0.00830078125</v>
      </c>
      <c r="M20" s="3">
        <v>51</v>
      </c>
      <c r="N20" s="25">
        <f t="shared" si="4"/>
        <v>2493.9</v>
      </c>
      <c r="O20" s="27">
        <f t="shared" si="5"/>
        <v>3107.43</v>
      </c>
      <c r="P20" s="25">
        <f t="shared" si="6"/>
        <v>613.5299999999997</v>
      </c>
      <c r="Q20" s="21">
        <f t="shared" si="7"/>
        <v>0.2460122699386502</v>
      </c>
      <c r="R20" s="21">
        <f t="shared" si="8"/>
        <v>0.030844609446832275</v>
      </c>
    </row>
    <row r="21" spans="1:18" s="9" customFormat="1" ht="12.75">
      <c r="A21" s="8"/>
      <c r="B21" s="31">
        <f t="shared" si="0"/>
        <v>0</v>
      </c>
      <c r="C21" s="19" t="s">
        <v>76</v>
      </c>
      <c r="D21" s="20" t="s">
        <v>38</v>
      </c>
      <c r="E21" s="22">
        <v>38835</v>
      </c>
      <c r="F21" s="28">
        <v>38953</v>
      </c>
      <c r="G21" s="23">
        <v>77.352</v>
      </c>
      <c r="H21">
        <v>85.1</v>
      </c>
      <c r="I21" s="21">
        <f t="shared" si="1"/>
        <v>0.10016547729858297</v>
      </c>
      <c r="J21" s="21">
        <f ca="1" t="shared" si="2"/>
        <v>0.17662028605788785</v>
      </c>
      <c r="K21">
        <v>0.93</v>
      </c>
      <c r="L21" s="29">
        <f t="shared" si="3"/>
        <v>0.011049067363668768</v>
      </c>
      <c r="M21" s="3">
        <v>35</v>
      </c>
      <c r="N21" s="25">
        <f t="shared" si="4"/>
        <v>2707.32</v>
      </c>
      <c r="O21" s="27">
        <f t="shared" si="5"/>
        <v>2978.5</v>
      </c>
      <c r="P21" s="25">
        <f t="shared" si="6"/>
        <v>271.17999999999984</v>
      </c>
      <c r="Q21" s="21">
        <f t="shared" si="7"/>
        <v>0.10016547729858304</v>
      </c>
      <c r="R21" s="21">
        <f t="shared" si="8"/>
        <v>0.029564839509623686</v>
      </c>
    </row>
    <row r="22" spans="1:18" s="9" customFormat="1" ht="12.75">
      <c r="A22" s="8"/>
      <c r="B22" s="31">
        <f t="shared" si="0"/>
        <v>0</v>
      </c>
      <c r="C22" s="19" t="s">
        <v>77</v>
      </c>
      <c r="D22" s="20" t="s">
        <v>39</v>
      </c>
      <c r="E22" s="22">
        <v>38720</v>
      </c>
      <c r="F22" s="28">
        <v>38792</v>
      </c>
      <c r="G22" s="23">
        <v>35.68</v>
      </c>
      <c r="H22">
        <v>43.43</v>
      </c>
      <c r="I22" s="21">
        <f t="shared" si="1"/>
        <v>0.2172085201793722</v>
      </c>
      <c r="J22" s="21">
        <f ca="1" t="shared" si="2"/>
        <v>0.24621462691140014</v>
      </c>
      <c r="K22">
        <v>-0.04</v>
      </c>
      <c r="L22" s="29">
        <f t="shared" si="3"/>
        <v>-0.0009201748332183116</v>
      </c>
      <c r="M22" s="3">
        <f>83-9</f>
        <v>74</v>
      </c>
      <c r="N22" s="25">
        <f t="shared" si="4"/>
        <v>2640.32</v>
      </c>
      <c r="O22" s="27">
        <f t="shared" si="5"/>
        <v>3213.82</v>
      </c>
      <c r="P22" s="25">
        <f t="shared" si="6"/>
        <v>573.5</v>
      </c>
      <c r="Q22" s="21">
        <f t="shared" si="7"/>
        <v>0.21720852017937217</v>
      </c>
      <c r="R22" s="21">
        <f t="shared" si="8"/>
        <v>0.031900645463427496</v>
      </c>
    </row>
    <row r="23" spans="1:18" s="9" customFormat="1" ht="12.75">
      <c r="A23" s="8"/>
      <c r="B23" s="31">
        <f t="shared" si="0"/>
        <v>0</v>
      </c>
      <c r="C23" s="19" t="s">
        <v>78</v>
      </c>
      <c r="D23" s="20" t="s">
        <v>40</v>
      </c>
      <c r="E23" s="22">
        <v>38860</v>
      </c>
      <c r="F23" s="28">
        <v>38905</v>
      </c>
      <c r="G23" s="23">
        <f>52.9/2</f>
        <v>26.45</v>
      </c>
      <c r="H23">
        <v>30.26</v>
      </c>
      <c r="I23" s="21">
        <f t="shared" si="1"/>
        <v>0.1440453686200379</v>
      </c>
      <c r="J23" s="21">
        <f ca="1" t="shared" si="2"/>
        <v>0.28888219530941667</v>
      </c>
      <c r="K23">
        <v>-0.49</v>
      </c>
      <c r="L23" s="29">
        <f t="shared" si="3"/>
        <v>-0.015934959349593495</v>
      </c>
      <c r="M23" s="3">
        <f>41*2</f>
        <v>82</v>
      </c>
      <c r="N23" s="25">
        <f t="shared" si="4"/>
        <v>2168.9</v>
      </c>
      <c r="O23" s="27">
        <f t="shared" si="5"/>
        <v>2481.32</v>
      </c>
      <c r="P23" s="25">
        <f t="shared" si="6"/>
        <v>312.4200000000001</v>
      </c>
      <c r="Q23" s="21">
        <f t="shared" si="7"/>
        <v>0.14404536862003783</v>
      </c>
      <c r="R23" s="21">
        <f t="shared" si="8"/>
        <v>0.024629789347664747</v>
      </c>
    </row>
    <row r="24" spans="1:18" s="11" customFormat="1" ht="12.75">
      <c r="A24" s="10"/>
      <c r="B24" s="31">
        <f t="shared" si="0"/>
        <v>0</v>
      </c>
      <c r="C24" s="19" t="s">
        <v>79</v>
      </c>
      <c r="D24" s="20" t="s">
        <v>41</v>
      </c>
      <c r="E24" s="22">
        <v>38835</v>
      </c>
      <c r="F24" s="28" t="s">
        <v>19</v>
      </c>
      <c r="G24" s="23">
        <v>25.69</v>
      </c>
      <c r="H24">
        <v>26.8</v>
      </c>
      <c r="I24" s="21">
        <f t="shared" si="1"/>
        <v>0.043207473725184874</v>
      </c>
      <c r="J24" s="21">
        <f ca="1" t="shared" si="2"/>
        <v>0.0761870913511714</v>
      </c>
      <c r="K24">
        <v>0.01</v>
      </c>
      <c r="L24" s="29">
        <f t="shared" si="3"/>
        <v>0.0003732736095558044</v>
      </c>
      <c r="M24" s="3">
        <v>134</v>
      </c>
      <c r="N24" s="25">
        <f t="shared" si="4"/>
        <v>3442.46</v>
      </c>
      <c r="O24" s="27">
        <f t="shared" si="5"/>
        <v>3591.2000000000003</v>
      </c>
      <c r="P24" s="25">
        <f t="shared" si="6"/>
        <v>148.74000000000024</v>
      </c>
      <c r="Q24" s="21">
        <f t="shared" si="7"/>
        <v>0.043207473725184964</v>
      </c>
      <c r="R24" s="21">
        <f t="shared" si="8"/>
        <v>0.03564655082993473</v>
      </c>
    </row>
    <row r="25" spans="1:18" s="9" customFormat="1" ht="12.75">
      <c r="A25" s="8"/>
      <c r="B25" s="31">
        <f t="shared" si="0"/>
        <v>0</v>
      </c>
      <c r="C25" s="19" t="s">
        <v>80</v>
      </c>
      <c r="D25" s="20" t="s">
        <v>42</v>
      </c>
      <c r="E25" s="22">
        <v>38877</v>
      </c>
      <c r="F25" s="20" t="s">
        <v>19</v>
      </c>
      <c r="G25" s="23">
        <v>52.65</v>
      </c>
      <c r="H25">
        <v>62.51</v>
      </c>
      <c r="I25" s="21">
        <f t="shared" si="1"/>
        <v>0.1872744539411206</v>
      </c>
      <c r="J25" s="21">
        <f ca="1" t="shared" si="2"/>
        <v>0.41427379205156983</v>
      </c>
      <c r="K25">
        <v>0.14</v>
      </c>
      <c r="L25" s="29">
        <f t="shared" si="3"/>
        <v>0.002244668911335578</v>
      </c>
      <c r="M25" s="3">
        <v>57</v>
      </c>
      <c r="N25" s="25">
        <f t="shared" si="4"/>
        <v>3001.0499999999997</v>
      </c>
      <c r="O25" s="27">
        <f t="shared" si="5"/>
        <v>3563.0699999999997</v>
      </c>
      <c r="P25" s="25">
        <f t="shared" si="6"/>
        <v>562.02</v>
      </c>
      <c r="Q25" s="21">
        <f t="shared" si="7"/>
        <v>0.1872744539411206</v>
      </c>
      <c r="R25" s="21">
        <f t="shared" si="8"/>
        <v>0.03536733010292256</v>
      </c>
    </row>
    <row r="26" spans="1:18" s="9" customFormat="1" ht="12.75">
      <c r="A26" s="8"/>
      <c r="B26" s="31">
        <f t="shared" si="0"/>
        <v>0</v>
      </c>
      <c r="C26" s="19" t="s">
        <v>81</v>
      </c>
      <c r="D26" s="20" t="s">
        <v>43</v>
      </c>
      <c r="E26" s="22">
        <v>38860</v>
      </c>
      <c r="F26" s="28" t="s">
        <v>19</v>
      </c>
      <c r="G26" s="23">
        <v>57.98</v>
      </c>
      <c r="H26">
        <v>60.7</v>
      </c>
      <c r="I26" s="21">
        <f t="shared" si="1"/>
        <v>0.04691272852707841</v>
      </c>
      <c r="J26" s="21">
        <f ca="1" t="shared" si="2"/>
        <v>0.09408321929881108</v>
      </c>
      <c r="K26">
        <v>-0.04</v>
      </c>
      <c r="L26" s="29">
        <f t="shared" si="3"/>
        <v>-0.0006585446163977609</v>
      </c>
      <c r="M26" s="3">
        <v>41</v>
      </c>
      <c r="N26" s="25">
        <f t="shared" si="4"/>
        <v>2377.18</v>
      </c>
      <c r="O26" s="27">
        <f t="shared" si="5"/>
        <v>2488.7000000000003</v>
      </c>
      <c r="P26" s="25">
        <f t="shared" si="6"/>
        <v>111.52000000000044</v>
      </c>
      <c r="Q26" s="21">
        <f t="shared" si="7"/>
        <v>0.04691272852707849</v>
      </c>
      <c r="R26" s="21">
        <f t="shared" si="8"/>
        <v>0.024703043843411272</v>
      </c>
    </row>
    <row r="27" spans="1:18" s="9" customFormat="1" ht="12.75">
      <c r="A27" s="8"/>
      <c r="B27" s="31">
        <f t="shared" si="0"/>
        <v>0</v>
      </c>
      <c r="C27" s="19" t="s">
        <v>82</v>
      </c>
      <c r="D27" s="20" t="s">
        <v>44</v>
      </c>
      <c r="E27" s="22">
        <v>38912</v>
      </c>
      <c r="F27" s="20" t="s">
        <v>19</v>
      </c>
      <c r="G27" s="23">
        <v>36.3</v>
      </c>
      <c r="H27">
        <v>37.66</v>
      </c>
      <c r="I27" s="21">
        <f t="shared" si="1"/>
        <v>0.037465564738292</v>
      </c>
      <c r="J27" s="21">
        <f ca="1" t="shared" si="2"/>
        <v>0.1051917779190506</v>
      </c>
      <c r="K27">
        <v>0.57</v>
      </c>
      <c r="L27" s="29">
        <f t="shared" si="3"/>
        <v>0.015368023726071718</v>
      </c>
      <c r="M27" s="3">
        <v>59</v>
      </c>
      <c r="N27" s="25">
        <f t="shared" si="4"/>
        <v>2141.7</v>
      </c>
      <c r="O27" s="27">
        <f t="shared" si="5"/>
        <v>2221.9399999999996</v>
      </c>
      <c r="P27" s="25">
        <f t="shared" si="6"/>
        <v>80.23999999999978</v>
      </c>
      <c r="Q27" s="21">
        <f t="shared" si="7"/>
        <v>0.037465564738291914</v>
      </c>
      <c r="R27" s="21">
        <f t="shared" si="8"/>
        <v>0.022055161826427142</v>
      </c>
    </row>
    <row r="28" spans="1:18" s="9" customFormat="1" ht="12.75">
      <c r="A28" s="8"/>
      <c r="B28" s="31">
        <f t="shared" si="0"/>
        <v>0</v>
      </c>
      <c r="C28" s="19" t="s">
        <v>83</v>
      </c>
      <c r="D28" s="20" t="s">
        <v>45</v>
      </c>
      <c r="E28" s="22">
        <v>38835</v>
      </c>
      <c r="F28" s="28" t="s">
        <v>19</v>
      </c>
      <c r="G28" s="23">
        <v>53</v>
      </c>
      <c r="H28">
        <v>55.03</v>
      </c>
      <c r="I28" s="21">
        <f t="shared" si="1"/>
        <v>0.038301886792452854</v>
      </c>
      <c r="J28" s="21">
        <f ca="1" t="shared" si="2"/>
        <v>0.06753714337799657</v>
      </c>
      <c r="K28">
        <v>0.23</v>
      </c>
      <c r="L28" s="29">
        <f t="shared" si="3"/>
        <v>0.004197080291970803</v>
      </c>
      <c r="M28" s="3">
        <v>45</v>
      </c>
      <c r="N28" s="25">
        <f t="shared" si="4"/>
        <v>2385</v>
      </c>
      <c r="O28" s="27">
        <f t="shared" si="5"/>
        <v>2476.35</v>
      </c>
      <c r="P28" s="25">
        <f t="shared" si="6"/>
        <v>91.34999999999991</v>
      </c>
      <c r="Q28" s="21">
        <f t="shared" si="7"/>
        <v>0.03830188679245279</v>
      </c>
      <c r="R28" s="21">
        <f t="shared" si="8"/>
        <v>0.024580456712995337</v>
      </c>
    </row>
    <row r="29" spans="1:18" s="9" customFormat="1" ht="12.75">
      <c r="A29" s="8"/>
      <c r="B29" s="31">
        <f t="shared" si="0"/>
        <v>0</v>
      </c>
      <c r="C29" s="19" t="s">
        <v>84</v>
      </c>
      <c r="D29" s="20" t="s">
        <v>46</v>
      </c>
      <c r="E29" s="22">
        <v>38919</v>
      </c>
      <c r="F29" s="20" t="s">
        <v>19</v>
      </c>
      <c r="G29" s="23">
        <v>20.6</v>
      </c>
      <c r="H29">
        <v>23.38</v>
      </c>
      <c r="I29" s="21">
        <f t="shared" si="1"/>
        <v>0.13495145631067948</v>
      </c>
      <c r="J29" s="21">
        <f ca="1" t="shared" si="2"/>
        <v>0.4004657036861627</v>
      </c>
      <c r="K29">
        <v>-0.48</v>
      </c>
      <c r="L29" s="29">
        <f t="shared" si="3"/>
        <v>-0.020117351215423303</v>
      </c>
      <c r="M29" s="3">
        <v>144</v>
      </c>
      <c r="N29" s="25">
        <f t="shared" si="4"/>
        <v>2966.4</v>
      </c>
      <c r="O29" s="27">
        <f t="shared" si="5"/>
        <v>3366.72</v>
      </c>
      <c r="P29" s="25">
        <f t="shared" si="6"/>
        <v>400.3199999999997</v>
      </c>
      <c r="Q29" s="21">
        <f t="shared" si="7"/>
        <v>0.1349514563106795</v>
      </c>
      <c r="R29" s="21">
        <f t="shared" si="8"/>
        <v>0.033418343620560766</v>
      </c>
    </row>
    <row r="30" spans="1:18" s="9" customFormat="1" ht="12.75">
      <c r="A30" s="8"/>
      <c r="B30" s="31">
        <f t="shared" si="0"/>
        <v>0</v>
      </c>
      <c r="C30" s="19" t="s">
        <v>85</v>
      </c>
      <c r="D30" s="20" t="s">
        <v>47</v>
      </c>
      <c r="E30" s="22">
        <v>38933</v>
      </c>
      <c r="F30" s="28"/>
      <c r="G30" s="23">
        <v>86.82</v>
      </c>
      <c r="H30">
        <v>83.5</v>
      </c>
      <c r="I30" s="21">
        <f t="shared" si="1"/>
        <v>-0.038240036857866776</v>
      </c>
      <c r="J30" s="21">
        <f ca="1" t="shared" si="2"/>
        <v>-0.12805149956992085</v>
      </c>
      <c r="K30">
        <v>-1.4</v>
      </c>
      <c r="L30" s="29">
        <f t="shared" si="3"/>
        <v>-0.016489988221436984</v>
      </c>
      <c r="M30" s="3">
        <v>28</v>
      </c>
      <c r="N30" s="25">
        <f t="shared" si="4"/>
        <v>2430.96</v>
      </c>
      <c r="O30" s="27">
        <f t="shared" si="5"/>
        <v>2338</v>
      </c>
      <c r="P30" s="25">
        <f t="shared" si="6"/>
        <v>-92.96000000000004</v>
      </c>
      <c r="Q30" s="21">
        <f t="shared" si="7"/>
        <v>-0.038240036857866866</v>
      </c>
      <c r="R30" s="21">
        <f t="shared" si="8"/>
        <v>0.023207183069833867</v>
      </c>
    </row>
    <row r="31" spans="1:18" s="9" customFormat="1" ht="12.75">
      <c r="A31" s="8"/>
      <c r="B31" s="31">
        <f t="shared" si="0"/>
        <v>0</v>
      </c>
      <c r="C31" s="19" t="s">
        <v>86</v>
      </c>
      <c r="D31" s="20" t="s">
        <v>48</v>
      </c>
      <c r="E31" s="22">
        <v>38720</v>
      </c>
      <c r="F31" s="20" t="s">
        <v>19</v>
      </c>
      <c r="G31" s="23">
        <f>67.35/2</f>
        <v>33.675</v>
      </c>
      <c r="H31">
        <v>48.87</v>
      </c>
      <c r="I31" s="21">
        <f t="shared" si="1"/>
        <v>0.45122494432071275</v>
      </c>
      <c r="J31" s="21">
        <f ca="1" t="shared" si="2"/>
        <v>0.5114816915436651</v>
      </c>
      <c r="K31">
        <v>0.23</v>
      </c>
      <c r="L31" s="29">
        <f t="shared" si="3"/>
        <v>0.0047286184210526315</v>
      </c>
      <c r="M31" s="3">
        <f>19*2</f>
        <v>38</v>
      </c>
      <c r="N31" s="25">
        <f t="shared" si="4"/>
        <v>1279.6499999999999</v>
      </c>
      <c r="O31" s="27">
        <f t="shared" si="5"/>
        <v>1857.06</v>
      </c>
      <c r="P31" s="25">
        <f t="shared" si="6"/>
        <v>577.4100000000001</v>
      </c>
      <c r="Q31" s="21">
        <f t="shared" si="7"/>
        <v>0.4512249443207128</v>
      </c>
      <c r="R31" s="21">
        <f t="shared" si="8"/>
        <v>0.018433332502851018</v>
      </c>
    </row>
    <row r="32" spans="1:18" s="9" customFormat="1" ht="12.75">
      <c r="A32" s="8"/>
      <c r="B32" s="31">
        <f t="shared" si="0"/>
        <v>0</v>
      </c>
      <c r="C32" s="19" t="s">
        <v>87</v>
      </c>
      <c r="D32" s="20" t="s">
        <v>49</v>
      </c>
      <c r="E32" s="22">
        <v>38720</v>
      </c>
      <c r="F32" s="28">
        <v>38792</v>
      </c>
      <c r="G32" s="23">
        <f>84.163/2</f>
        <v>42.0815</v>
      </c>
      <c r="H32">
        <v>50.99</v>
      </c>
      <c r="I32" s="21">
        <f t="shared" si="1"/>
        <v>0.21169635112816806</v>
      </c>
      <c r="J32" s="21">
        <f ca="1" t="shared" si="2"/>
        <v>0.23996636075087374</v>
      </c>
      <c r="K32">
        <v>-0.79</v>
      </c>
      <c r="L32" s="29">
        <f t="shared" si="3"/>
        <v>-0.015256855928930089</v>
      </c>
      <c r="M32" s="3">
        <f>(25+4)*2</f>
        <v>58</v>
      </c>
      <c r="N32" s="25">
        <f t="shared" si="4"/>
        <v>2440.727</v>
      </c>
      <c r="O32" s="27">
        <f t="shared" si="5"/>
        <v>2957.42</v>
      </c>
      <c r="P32" s="25">
        <f t="shared" si="6"/>
        <v>516.6930000000002</v>
      </c>
      <c r="Q32" s="21">
        <f t="shared" si="7"/>
        <v>0.21169635112816806</v>
      </c>
      <c r="R32" s="21">
        <f t="shared" si="8"/>
        <v>0.02935559767082467</v>
      </c>
    </row>
    <row r="33" spans="1:18" s="9" customFormat="1" ht="12.75">
      <c r="A33" s="8"/>
      <c r="B33" s="31">
        <f t="shared" si="0"/>
        <v>0</v>
      </c>
      <c r="C33" s="19" t="s">
        <v>88</v>
      </c>
      <c r="D33" s="20" t="s">
        <v>50</v>
      </c>
      <c r="E33" s="22">
        <v>38953</v>
      </c>
      <c r="F33" s="28"/>
      <c r="G33" s="23">
        <v>53.19</v>
      </c>
      <c r="H33">
        <v>53.24</v>
      </c>
      <c r="I33" s="21">
        <f t="shared" si="1"/>
        <v>0.0009400263207370608</v>
      </c>
      <c r="J33" s="21">
        <f ca="1" t="shared" si="2"/>
        <v>0.003855164124371092</v>
      </c>
      <c r="K33">
        <v>0.17</v>
      </c>
      <c r="L33" s="29">
        <f t="shared" si="3"/>
        <v>0.0032033163745995856</v>
      </c>
      <c r="M33" s="3">
        <v>40</v>
      </c>
      <c r="N33" s="25">
        <f t="shared" si="4"/>
        <v>2127.6</v>
      </c>
      <c r="O33" s="27">
        <f t="shared" si="5"/>
        <v>2129.6</v>
      </c>
      <c r="P33" s="25">
        <f t="shared" si="6"/>
        <v>2</v>
      </c>
      <c r="Q33" s="21">
        <f t="shared" si="7"/>
        <v>0.0009400263207369807</v>
      </c>
      <c r="R33" s="21">
        <f t="shared" si="8"/>
        <v>0.021138587282086486</v>
      </c>
    </row>
    <row r="34" spans="1:18" s="9" customFormat="1" ht="12.75">
      <c r="A34" s="8"/>
      <c r="B34" s="31">
        <f t="shared" si="0"/>
        <v>0</v>
      </c>
      <c r="C34" s="19" t="s">
        <v>89</v>
      </c>
      <c r="D34" s="20" t="s">
        <v>51</v>
      </c>
      <c r="E34" s="22">
        <v>38835</v>
      </c>
      <c r="F34" s="20" t="s">
        <v>19</v>
      </c>
      <c r="G34" s="23">
        <v>35.88</v>
      </c>
      <c r="H34">
        <v>38.12</v>
      </c>
      <c r="I34" s="21">
        <f t="shared" si="1"/>
        <v>0.06243032329988837</v>
      </c>
      <c r="J34" s="21">
        <f ca="1" t="shared" si="2"/>
        <v>0.11008245412782248</v>
      </c>
      <c r="K34">
        <v>-0.06</v>
      </c>
      <c r="L34" s="29">
        <f t="shared" si="3"/>
        <v>-0.0015715034049240439</v>
      </c>
      <c r="M34" s="3">
        <v>75</v>
      </c>
      <c r="N34" s="25">
        <f t="shared" si="4"/>
        <v>2691</v>
      </c>
      <c r="O34" s="27">
        <f t="shared" si="5"/>
        <v>2859</v>
      </c>
      <c r="P34" s="25">
        <f t="shared" si="6"/>
        <v>168</v>
      </c>
      <c r="Q34" s="21">
        <f t="shared" si="7"/>
        <v>0.06243032329988852</v>
      </c>
      <c r="R34" s="21">
        <f t="shared" si="8"/>
        <v>0.028378672539202322</v>
      </c>
    </row>
    <row r="35" spans="2:18" ht="12.75">
      <c r="B35" s="31">
        <f t="shared" si="0"/>
        <v>0</v>
      </c>
      <c r="C35" s="19" t="s">
        <v>90</v>
      </c>
      <c r="D35" s="20" t="s">
        <v>52</v>
      </c>
      <c r="E35" s="22">
        <v>38720</v>
      </c>
      <c r="F35" s="28">
        <v>38792</v>
      </c>
      <c r="G35" s="23">
        <v>74.78</v>
      </c>
      <c r="H35">
        <v>73.41</v>
      </c>
      <c r="I35" s="21">
        <f t="shared" si="1"/>
        <v>-0.018320406525809102</v>
      </c>
      <c r="J35" s="21">
        <f ca="1" t="shared" si="2"/>
        <v>-0.020766920440746343</v>
      </c>
      <c r="K35">
        <v>0.38</v>
      </c>
      <c r="L35" s="29">
        <f t="shared" si="3"/>
        <v>0.00520334109270163</v>
      </c>
      <c r="M35" s="3">
        <f>40-5</f>
        <v>35</v>
      </c>
      <c r="N35" s="25">
        <f t="shared" si="4"/>
        <v>2617.3</v>
      </c>
      <c r="O35" s="27">
        <f t="shared" si="5"/>
        <v>2569.35</v>
      </c>
      <c r="P35" s="25">
        <f t="shared" si="6"/>
        <v>-47.95000000000027</v>
      </c>
      <c r="Q35" s="21">
        <f t="shared" si="7"/>
        <v>-0.018320406525809144</v>
      </c>
      <c r="R35" s="21">
        <f t="shared" si="8"/>
        <v>0.02550358247240276</v>
      </c>
    </row>
    <row r="36" spans="2:18" ht="12.75">
      <c r="B36" s="31">
        <f t="shared" si="0"/>
        <v>0</v>
      </c>
      <c r="C36" s="19" t="s">
        <v>91</v>
      </c>
      <c r="D36" s="20" t="s">
        <v>53</v>
      </c>
      <c r="E36" s="22">
        <v>38912</v>
      </c>
      <c r="F36" s="20" t="s">
        <v>19</v>
      </c>
      <c r="G36" s="23">
        <v>9.6</v>
      </c>
      <c r="H36">
        <v>11.03</v>
      </c>
      <c r="I36" s="21">
        <f t="shared" si="1"/>
        <v>0.1489583333333333</v>
      </c>
      <c r="J36" s="21">
        <f ca="1" t="shared" si="2"/>
        <v>0.4182291666666666</v>
      </c>
      <c r="K36">
        <v>0.27</v>
      </c>
      <c r="L36" s="29">
        <f t="shared" si="3"/>
        <v>0.02509293680297398</v>
      </c>
      <c r="M36" s="3">
        <v>288</v>
      </c>
      <c r="N36" s="25">
        <f t="shared" si="4"/>
        <v>2764.7999999999997</v>
      </c>
      <c r="O36" s="27">
        <f t="shared" si="5"/>
        <v>3176.64</v>
      </c>
      <c r="P36" s="25">
        <f t="shared" si="6"/>
        <v>411.84000000000015</v>
      </c>
      <c r="Q36" s="21">
        <f t="shared" si="7"/>
        <v>0.1489583333333334</v>
      </c>
      <c r="R36" s="21">
        <f t="shared" si="8"/>
        <v>0.031531593681333216</v>
      </c>
    </row>
    <row r="37" spans="2:18" ht="12.75">
      <c r="B37" s="31">
        <f t="shared" si="0"/>
        <v>0</v>
      </c>
      <c r="C37" s="19" t="s">
        <v>92</v>
      </c>
      <c r="D37" s="20" t="s">
        <v>54</v>
      </c>
      <c r="E37" s="22">
        <v>38926</v>
      </c>
      <c r="F37" s="28" t="s">
        <v>19</v>
      </c>
      <c r="G37" s="23">
        <v>209.85</v>
      </c>
      <c r="H37">
        <v>201.45</v>
      </c>
      <c r="I37" s="21">
        <f t="shared" si="1"/>
        <v>-0.040028591851322404</v>
      </c>
      <c r="J37" s="21">
        <f ca="1" t="shared" si="2"/>
        <v>-0.12595203470459204</v>
      </c>
      <c r="K37">
        <v>-1.17</v>
      </c>
      <c r="L37" s="29">
        <f t="shared" si="3"/>
        <v>-0.0057743559372223875</v>
      </c>
      <c r="M37" s="3">
        <v>6</v>
      </c>
      <c r="N37" s="25">
        <f t="shared" si="4"/>
        <v>1259.1</v>
      </c>
      <c r="O37" s="27">
        <f t="shared" si="5"/>
        <v>1208.6999999999998</v>
      </c>
      <c r="P37" s="25">
        <f t="shared" si="6"/>
        <v>-50.40000000000009</v>
      </c>
      <c r="Q37" s="21">
        <f t="shared" si="7"/>
        <v>-0.040028591851322445</v>
      </c>
      <c r="R37" s="21">
        <f t="shared" si="8"/>
        <v>0.011997657047266122</v>
      </c>
    </row>
    <row r="38" spans="2:18" ht="12.75">
      <c r="B38" s="31">
        <f t="shared" si="0"/>
        <v>0</v>
      </c>
      <c r="C38" s="19" t="s">
        <v>93</v>
      </c>
      <c r="D38" s="20" t="s">
        <v>55</v>
      </c>
      <c r="E38" s="22">
        <v>38916</v>
      </c>
      <c r="F38" s="20" t="s">
        <v>19</v>
      </c>
      <c r="G38" s="23">
        <v>59.36</v>
      </c>
      <c r="H38">
        <v>62.71</v>
      </c>
      <c r="I38" s="21">
        <f t="shared" si="1"/>
        <v>0.05643530997304585</v>
      </c>
      <c r="J38" s="21">
        <f ca="1" t="shared" si="2"/>
        <v>0.16348323920763283</v>
      </c>
      <c r="K38">
        <v>0.44</v>
      </c>
      <c r="L38" s="29">
        <f t="shared" si="3"/>
        <v>0.0070660028906375455</v>
      </c>
      <c r="M38" s="3">
        <v>46</v>
      </c>
      <c r="N38" s="25">
        <f t="shared" si="4"/>
        <v>2730.56</v>
      </c>
      <c r="O38" s="27">
        <f t="shared" si="5"/>
        <v>2884.66</v>
      </c>
      <c r="P38" s="25">
        <f t="shared" si="6"/>
        <v>154.0999999999999</v>
      </c>
      <c r="Q38" s="21">
        <f t="shared" si="7"/>
        <v>0.05643530997304579</v>
      </c>
      <c r="R38" s="21">
        <f t="shared" si="8"/>
        <v>0.028633375840131293</v>
      </c>
    </row>
    <row r="39" spans="2:18" ht="12.75">
      <c r="B39" s="31">
        <f t="shared" si="0"/>
        <v>0</v>
      </c>
      <c r="C39" s="19" t="s">
        <v>94</v>
      </c>
      <c r="D39" s="20" t="s">
        <v>56</v>
      </c>
      <c r="E39" s="22">
        <v>38860</v>
      </c>
      <c r="F39" s="20" t="s">
        <v>19</v>
      </c>
      <c r="G39" s="23">
        <v>58.49</v>
      </c>
      <c r="H39">
        <v>57.4</v>
      </c>
      <c r="I39" s="21">
        <f t="shared" si="1"/>
        <v>-0.018635664216105376</v>
      </c>
      <c r="J39" s="21">
        <f ca="1" t="shared" si="2"/>
        <v>-0.0373737221916399</v>
      </c>
      <c r="K39">
        <v>-1.13</v>
      </c>
      <c r="L39" s="29">
        <f t="shared" si="3"/>
        <v>-0.019306338629762512</v>
      </c>
      <c r="M39" s="3">
        <v>37</v>
      </c>
      <c r="N39" s="25">
        <f t="shared" si="4"/>
        <v>2164.13</v>
      </c>
      <c r="O39" s="27">
        <f t="shared" si="5"/>
        <v>2123.7999999999997</v>
      </c>
      <c r="P39" s="25">
        <f t="shared" si="6"/>
        <v>-40.33000000000038</v>
      </c>
      <c r="Q39" s="21">
        <f t="shared" si="7"/>
        <v>-0.018635664216105494</v>
      </c>
      <c r="R39" s="21">
        <f t="shared" si="8"/>
        <v>0.02108101599816645</v>
      </c>
    </row>
    <row r="40" spans="1:18" s="9" customFormat="1" ht="12.75">
      <c r="A40" s="8"/>
      <c r="B40" s="31">
        <f t="shared" si="0"/>
        <v>0</v>
      </c>
      <c r="C40" s="19" t="s">
        <v>95</v>
      </c>
      <c r="D40" s="20" t="s">
        <v>57</v>
      </c>
      <c r="E40" s="22">
        <v>38926</v>
      </c>
      <c r="F40" s="20" t="s">
        <v>19</v>
      </c>
      <c r="G40" s="23">
        <v>47.63</v>
      </c>
      <c r="H40">
        <v>49.46</v>
      </c>
      <c r="I40" s="21">
        <f t="shared" si="1"/>
        <v>0.038421163132479494</v>
      </c>
      <c r="J40" s="21">
        <f ca="1" t="shared" si="2"/>
        <v>0.12089417709788806</v>
      </c>
      <c r="K40">
        <v>0.19</v>
      </c>
      <c r="L40" s="29">
        <f t="shared" si="3"/>
        <v>0.0038563020093363098</v>
      </c>
      <c r="M40" s="3">
        <v>52</v>
      </c>
      <c r="N40" s="25">
        <f t="shared" si="4"/>
        <v>2476.76</v>
      </c>
      <c r="O40" s="27">
        <f t="shared" si="5"/>
        <v>2571.92</v>
      </c>
      <c r="P40" s="25">
        <f t="shared" si="6"/>
        <v>95.15999999999985</v>
      </c>
      <c r="Q40" s="21">
        <f t="shared" si="7"/>
        <v>0.038421163132479466</v>
      </c>
      <c r="R40" s="21">
        <f t="shared" si="8"/>
        <v>0.025529092506829394</v>
      </c>
    </row>
    <row r="41" spans="1:18" s="9" customFormat="1" ht="12.75">
      <c r="A41" s="8"/>
      <c r="B41" s="31">
        <f t="shared" si="0"/>
        <v>0</v>
      </c>
      <c r="C41" s="19" t="s">
        <v>96</v>
      </c>
      <c r="D41" s="20" t="s">
        <v>58</v>
      </c>
      <c r="E41" s="22">
        <v>38916</v>
      </c>
      <c r="F41" s="20" t="s">
        <v>19</v>
      </c>
      <c r="G41" s="23">
        <v>74.49</v>
      </c>
      <c r="H41">
        <v>77.41</v>
      </c>
      <c r="I41" s="21">
        <f t="shared" si="1"/>
        <v>0.03919989260303399</v>
      </c>
      <c r="J41" s="21">
        <f ca="1" t="shared" si="2"/>
        <v>0.11355524444529687</v>
      </c>
      <c r="K41">
        <v>-0.77</v>
      </c>
      <c r="L41" s="29">
        <f t="shared" si="3"/>
        <v>-0.009849066257354823</v>
      </c>
      <c r="M41" s="3">
        <v>32</v>
      </c>
      <c r="N41" s="25">
        <f t="shared" si="4"/>
        <v>2383.68</v>
      </c>
      <c r="O41" s="27">
        <f t="shared" si="5"/>
        <v>2477.12</v>
      </c>
      <c r="P41" s="25">
        <f t="shared" si="6"/>
        <v>93.44000000000005</v>
      </c>
      <c r="Q41" s="21">
        <f t="shared" si="7"/>
        <v>0.03919989260303399</v>
      </c>
      <c r="R41" s="21">
        <f t="shared" si="8"/>
        <v>0.024588099797239894</v>
      </c>
    </row>
    <row r="42" spans="1:18" s="9" customFormat="1" ht="12.75">
      <c r="A42" s="8"/>
      <c r="B42" s="33"/>
      <c r="C42" s="32"/>
      <c r="D42" s="20"/>
      <c r="E42" s="22"/>
      <c r="F42" s="20"/>
      <c r="G42" s="23"/>
      <c r="H42"/>
      <c r="I42" s="21"/>
      <c r="J42" s="21"/>
      <c r="K42"/>
      <c r="L42" s="24"/>
      <c r="M42" s="3"/>
      <c r="N42" s="25"/>
      <c r="O42" s="27"/>
      <c r="P42" s="25"/>
      <c r="Q42" s="21"/>
      <c r="R42" s="21"/>
    </row>
    <row r="43" spans="1:18" s="9" customFormat="1" ht="12.75">
      <c r="A43" s="8"/>
      <c r="B43" s="33"/>
      <c r="C43" s="32"/>
      <c r="D43" s="20"/>
      <c r="E43" s="22"/>
      <c r="F43" s="20"/>
      <c r="G43" s="23"/>
      <c r="H43"/>
      <c r="I43" s="21"/>
      <c r="J43" s="21"/>
      <c r="K43"/>
      <c r="L43" s="24"/>
      <c r="M43" s="3"/>
      <c r="N43" s="25"/>
      <c r="O43" s="27"/>
      <c r="P43" s="25"/>
      <c r="Q43" s="21"/>
      <c r="R43" s="21"/>
    </row>
    <row r="44" spans="2:18" ht="12.75">
      <c r="B44" s="33"/>
      <c r="C44" s="32"/>
      <c r="D44" s="20"/>
      <c r="E44" s="22"/>
      <c r="F44" s="22"/>
      <c r="G44" s="25"/>
      <c r="H44" s="25"/>
      <c r="I44" s="21"/>
      <c r="J44" s="21"/>
      <c r="K44" s="20"/>
      <c r="L44" s="21"/>
      <c r="N44" s="25"/>
      <c r="O44" s="27"/>
      <c r="P44" s="25"/>
      <c r="Q44" s="21"/>
      <c r="R44" s="21">
        <f>SUM(R4:R43)</f>
        <v>0.9994113832523349</v>
      </c>
    </row>
    <row r="45" spans="2:18" ht="12.75">
      <c r="B45" s="33"/>
      <c r="C45" s="34"/>
      <c r="D45" s="20"/>
      <c r="E45" s="20"/>
      <c r="F45" s="20"/>
      <c r="G45" s="20"/>
      <c r="H45" s="20"/>
      <c r="I45" s="20"/>
      <c r="J45" s="20"/>
      <c r="K45" s="20"/>
      <c r="L45" s="32"/>
      <c r="M45" s="32" t="s">
        <v>12</v>
      </c>
      <c r="N45" s="20">
        <v>26.37</v>
      </c>
      <c r="O45" s="27">
        <v>59.3</v>
      </c>
      <c r="P45" s="20"/>
      <c r="Q45" s="20"/>
      <c r="R45" s="20"/>
    </row>
    <row r="46" spans="2:18" ht="12.75">
      <c r="B46" s="33"/>
      <c r="C46" s="35"/>
      <c r="D46" s="20"/>
      <c r="E46" s="20"/>
      <c r="F46" s="20"/>
      <c r="G46" s="20"/>
      <c r="H46" s="20"/>
      <c r="I46" s="20"/>
      <c r="J46" s="20"/>
      <c r="K46" s="20"/>
      <c r="L46" s="20"/>
      <c r="M46" s="3" t="s">
        <v>20</v>
      </c>
      <c r="N46" s="25">
        <f>SUM(N4:N45)</f>
        <v>92316.887</v>
      </c>
      <c r="O46" s="25">
        <f>SUM($O$2:$O$45)</f>
        <v>100744.67</v>
      </c>
      <c r="P46" s="25">
        <f>O46-N46</f>
        <v>8427.782999999996</v>
      </c>
      <c r="Q46" s="21">
        <f>P46/N46</f>
        <v>0.09129188899101413</v>
      </c>
      <c r="R46" s="20"/>
    </row>
    <row r="47" spans="2:18" ht="12.75">
      <c r="B47" s="33"/>
      <c r="C47" s="32"/>
      <c r="D47" s="20"/>
      <c r="E47" s="20"/>
      <c r="F47" s="20"/>
      <c r="G47" s="20"/>
      <c r="H47" s="20"/>
      <c r="I47" s="20"/>
      <c r="J47" s="20"/>
      <c r="K47" s="20"/>
      <c r="L47" s="20"/>
      <c r="N47" s="20"/>
      <c r="O47" s="27"/>
      <c r="P47" s="20"/>
      <c r="Q47" s="20"/>
      <c r="R47" s="20"/>
    </row>
    <row r="48" spans="2:17" ht="12.75">
      <c r="B48" s="33"/>
      <c r="N48" s="25"/>
      <c r="O48" s="25"/>
      <c r="P48" s="25"/>
      <c r="Q48" s="21"/>
    </row>
    <row r="49" spans="2:18" ht="12.75">
      <c r="B49" s="33"/>
      <c r="C49" s="35"/>
      <c r="N49" s="20"/>
      <c r="O49" s="27"/>
      <c r="P49" s="27"/>
      <c r="Q49" s="21"/>
      <c r="R49" s="20"/>
    </row>
    <row r="50" ht="12.75">
      <c r="B50" s="13"/>
    </row>
    <row r="51" ht="12.75">
      <c r="B51" s="13"/>
    </row>
    <row r="52" ht="12.75">
      <c r="B52" s="13"/>
    </row>
    <row r="53" ht="12.75">
      <c r="B53" s="13"/>
    </row>
    <row r="54" ht="12.75">
      <c r="B54" s="13"/>
    </row>
    <row r="55" ht="12.75">
      <c r="B55" s="13"/>
    </row>
    <row r="56" ht="12.75">
      <c r="B56" s="13"/>
    </row>
  </sheetData>
  <sheetProtection selectLockedCells="1"/>
  <protectedRanges>
    <protectedRange sqref="A3" name="Total Investment Amount"/>
  </protectedRanges>
  <mergeCells count="1">
    <mergeCell ref="B1:E1"/>
  </mergeCells>
  <printOptions/>
  <pageMargins left="0.75" right="0.75" top="1" bottom="1" header="0.5" footer="0.5"/>
  <pageSetup horizontalDpi="300" verticalDpi="300" orientation="portrait" r:id="rId3"/>
  <ignoredErrors>
    <ignoredError sqref="M35 M18:M32 M8:M1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David Buss</dc:creator>
  <cp:keywords/>
  <dc:description/>
  <cp:lastModifiedBy>David Buss</cp:lastModifiedBy>
  <dcterms:created xsi:type="dcterms:W3CDTF">2006-01-01T18:10:49Z</dcterms:created>
  <dcterms:modified xsi:type="dcterms:W3CDTF">2006-11-21T08:16:30Z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-1454690279</vt:i4>
  </property>
  <property fmtid="{D5CDD505-2E9C-101B-9397-08002B2CF9AE}" pid="3" name="_NewReviewCycle">
    <vt:lpwstr/>
  </property>
  <property fmtid="{D5CDD505-2E9C-101B-9397-08002B2CF9AE}" pid="4" name="_EmailSubject">
    <vt:lpwstr>files for upload</vt:lpwstr>
  </property>
  <property fmtid="{D5CDD505-2E9C-101B-9397-08002B2CF9AE}" pid="5" name="_AuthorEmail">
    <vt:lpwstr>dave@davesfavs.com</vt:lpwstr>
  </property>
  <property fmtid="{D5CDD505-2E9C-101B-9397-08002B2CF9AE}" pid="6" name="_AuthorEmailDisplayName">
    <vt:lpwstr>Dave</vt:lpwstr>
  </property>
  <property fmtid="{D5CDD505-2E9C-101B-9397-08002B2CF9AE}" pid="7" name="_ReviewingToolsShownOnce">
    <vt:lpwstr/>
  </property>
</Properties>
</file>